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2DA QUINCENA DIC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E9" i="1"/>
  <c r="F9" i="1" l="1"/>
  <c r="J9" i="1"/>
  <c r="L9" i="1" s="1"/>
  <c r="O9" i="1" s="1"/>
  <c r="M36" i="1"/>
  <c r="K36" i="1"/>
  <c r="I36" i="1"/>
  <c r="G36" i="1"/>
  <c r="E36" i="1"/>
  <c r="M35" i="1"/>
  <c r="K35" i="1"/>
  <c r="I35" i="1"/>
  <c r="G35" i="1"/>
  <c r="E35" i="1"/>
  <c r="M14" i="1"/>
  <c r="K14" i="1"/>
  <c r="I14" i="1"/>
  <c r="G14" i="1"/>
  <c r="E14" i="1"/>
  <c r="H14" i="1" s="1"/>
  <c r="E13" i="1"/>
  <c r="H13" i="1" s="1"/>
  <c r="M12" i="1"/>
  <c r="K12" i="1"/>
  <c r="I12" i="1"/>
  <c r="G12" i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P9" i="1" l="1"/>
  <c r="F6" i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O12" i="1" s="1"/>
  <c r="F13" i="1"/>
  <c r="J13" i="1"/>
  <c r="L13" i="1" s="1"/>
  <c r="N13" i="1" s="1"/>
  <c r="F14" i="1"/>
  <c r="J14" i="1"/>
  <c r="L14" i="1" s="1"/>
  <c r="O14" i="1" s="1"/>
  <c r="F35" i="1"/>
  <c r="H35" i="1"/>
  <c r="J35" i="1" s="1"/>
  <c r="L35" i="1" s="1"/>
  <c r="O35" i="1" s="1"/>
  <c r="F36" i="1"/>
  <c r="H36" i="1"/>
  <c r="J36" i="1" s="1"/>
  <c r="L36" i="1" s="1"/>
  <c r="O36" i="1" s="1"/>
  <c r="P13" i="1" l="1"/>
  <c r="P7" i="1"/>
  <c r="P6" i="1"/>
  <c r="P36" i="1"/>
  <c r="O37" i="1"/>
  <c r="P35" i="1"/>
  <c r="P37" i="1" s="1"/>
  <c r="P14" i="1"/>
  <c r="P12" i="1"/>
  <c r="P11" i="1"/>
  <c r="P10" i="1"/>
  <c r="P8" i="1"/>
  <c r="P15" i="1" l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<sst xmlns="http://schemas.openxmlformats.org/spreadsheetml/2006/main" count="86" uniqueCount="50">
  <si>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</si>
  <si>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</si>
  <si>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</si>
  <si>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</si>
  <si>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</si>
  <si>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</si>
  <si>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</si>
  <si>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</si>
  <si>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</si>
  <si>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</si>
  <si>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</si>
  <si>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</si>
  <si>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</si>
  <si>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</si>
  <si>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</si>
  <si>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</si>
  <si>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</si>
  <si>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</si>
  <si>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</si>
  <si>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</si>
  <si>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</si>
  <si>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</si>
  <si>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</si>
  <si>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</si>
  <si>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</si>
  <si>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</si>
  <si>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</si>
  <si>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</si>
  <si>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</si>
  <si>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</si>
  <si>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</si>
  <si>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</si>
  <si>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</si>
  <si>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</si>
  <si>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</si>
  <si>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</si>
  <si>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</si>
  <si>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</si>
  <si>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</si>
  <si>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</si>
  <si>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</si>
  <si>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</si>
  <si>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</si>
  <si>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</si>
  <si>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</si>
  <si>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</si>
  <si>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</si>
  <si>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</si>
  <si>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ROSARIO HERNANDEZ SANCHEZ</t>
  </si>
  <si>
    <t>PERIODO DEL 16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</si>
</sst>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27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4" totalsRowShown="0" headerRowDxfId="14">
  <autoFilter ref="A5:P14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28" zoomScale="140" zoomScaleNormal="140" workbookViewId="0">
      <selection activeCell="A33" sqref="A3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49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48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v>368.11</v>
      </c>
      <c r="H9" s="17">
        <f>Tabla1[[#This Row],[Sueldo a Recibir ]]-Tabla1[[#This Row],[Limite Inferior ]]</f>
        <v>1920.8899999999999</v>
      </c>
      <c r="I9" s="17">
        <v>6.4000000000000001E-2</v>
      </c>
      <c r="J9" s="18">
        <f>Tabla1[[#This Row],[Excedente s/limite Inferior ]]*Tabla1[[#This Row],[% Sobre Excedente]]</f>
        <v>122.93696</v>
      </c>
      <c r="K9" s="17">
        <v>7.05</v>
      </c>
      <c r="L9" s="19">
        <f>Tabla1[[#This Row],[Impuesto Marginal]]+Tabla1[[#This Row],[Cuota Fija ]]</f>
        <v>129.98696000000001</v>
      </c>
      <c r="M9" s="17"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29</v>
      </c>
      <c r="B10" s="23" t="s">
        <v>28</v>
      </c>
      <c r="C10" s="14">
        <v>15</v>
      </c>
      <c r="D10" s="15">
        <v>152.6</v>
      </c>
      <c r="E10" s="15">
        <f>Tabla1[[#This Row],[Salario Diario]]*Tabla1[[#This Row],[Días Laborados]]</f>
        <v>2289</v>
      </c>
      <c r="F10" s="15">
        <f>Tabla1[[#This Row],[Sueldo a Recibir ]]*0.05</f>
        <v>114.45</v>
      </c>
      <c r="G10" s="16">
        <f>'[1]Tablas ISR Subsidio'!B8</f>
        <v>368.11</v>
      </c>
      <c r="H10" s="17">
        <f>Tabla1[[#This Row],[Sueldo a Recibir ]]-Tabla1[[#This Row],[Limite Inferior ]]</f>
        <v>1920.8899999999999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122.93696</v>
      </c>
      <c r="K10" s="17">
        <f>'[1]Tablas ISR Subsidio'!D8</f>
        <v>7.05</v>
      </c>
      <c r="L10" s="19">
        <f>Tabla1[[#This Row],[Impuesto Marginal]]+Tabla1[[#This Row],[Cuota Fija ]]</f>
        <v>129.98696000000001</v>
      </c>
      <c r="M10" s="17">
        <f>'[1]Tablas ISR Subsidio'!J12</f>
        <v>174.75</v>
      </c>
      <c r="N10" s="15">
        <v>0</v>
      </c>
      <c r="O10" s="15">
        <f>Tabla1[[#This Row],[Subsidio Correspondiente]]-Tabla1[[#This Row],[Impuesto ]]</f>
        <v>44.76303999999999</v>
      </c>
      <c r="P10" s="21">
        <f>Tabla1[[#This Row],[Sueldo a Recibir ]]+Tabla1[[#This Row],[Ayuda para Despensa ]]+Tabla1[[#This Row],[Subsidio al Empleo]]</f>
        <v>2448.2130399999996</v>
      </c>
    </row>
    <row r="11" spans="1:16" ht="22.5" customHeight="1">
      <c r="A11" s="12" t="s">
        <v>30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32</v>
      </c>
      <c r="B12" s="13" t="s">
        <v>31</v>
      </c>
      <c r="C12" s="14">
        <v>15</v>
      </c>
      <c r="D12" s="15">
        <v>118.75</v>
      </c>
      <c r="E12" s="15">
        <f>Tabla1[[#This Row],[Salario Diario]]*Tabla1[[#This Row],[Días Laborados]]</f>
        <v>1781.25</v>
      </c>
      <c r="F12" s="15">
        <f>Tabla1[[#This Row],[Sueldo a Recibir ]]*0.05</f>
        <v>89.0625</v>
      </c>
      <c r="G12" s="16">
        <f>'[1]Tablas ISR Subsidio'!B8</f>
        <v>368.11</v>
      </c>
      <c r="H12" s="17">
        <f>Tabla1[[#This Row],[Sueldo a Recibir ]]-Tabla1[[#This Row],[Limite Inferior ]]</f>
        <v>1413.1399999999999</v>
      </c>
      <c r="I12" s="17">
        <f>'[1]Tablas ISR Subsidio'!E8</f>
        <v>6.4000000000000001E-2</v>
      </c>
      <c r="J12" s="18">
        <f>Tabla1[[#This Row],[Excedente s/limite Inferior ]]*Tabla1[[#This Row],[% Sobre Excedente]]</f>
        <v>90.44095999999999</v>
      </c>
      <c r="K12" s="17">
        <f>'[1]Tablas ISR Subsidio'!D8</f>
        <v>7.05</v>
      </c>
      <c r="L12" s="19">
        <f>Tabla1[[#This Row],[Impuesto Marginal]]+Tabla1[[#This Row],[Cuota Fija ]]</f>
        <v>97.490959999999987</v>
      </c>
      <c r="M12" s="17">
        <f>'[1]Tablas ISR Subsidio'!J11</f>
        <v>188.7</v>
      </c>
      <c r="N12" s="15">
        <v>0</v>
      </c>
      <c r="O12" s="15">
        <f>Tabla1[[#This Row],[Subsidio Correspondiente]]-Tabla1[[#This Row],[Impuesto ]]</f>
        <v>91.209040000000002</v>
      </c>
      <c r="P12" s="21">
        <f>Tabla1[[#This Row],[Sueldo a Recibir ]]+Tabla1[[#This Row],[Ayuda para Despensa ]]+Tabla1[[#This Row],[Subsidio al Empleo]]</f>
        <v>1961.52154</v>
      </c>
    </row>
    <row r="13" spans="1:16" ht="22.5" customHeight="1">
      <c r="A13" s="12" t="s">
        <v>33</v>
      </c>
      <c r="B13" s="13" t="s">
        <v>34</v>
      </c>
      <c r="C13" s="14">
        <v>15</v>
      </c>
      <c r="D13" s="15">
        <v>237.62</v>
      </c>
      <c r="E13" s="15">
        <f>Tabla1[[#This Row],[Salario Diario]]*Tabla1[[#This Row],[Días Laborados]]</f>
        <v>3564.3</v>
      </c>
      <c r="F13" s="15">
        <f>Tabla1[[#This Row],[Sueldo a Recibir ]]*0.05</f>
        <v>178.21500000000003</v>
      </c>
      <c r="G13" s="16">
        <v>3124.36</v>
      </c>
      <c r="H13" s="17">
        <f>Tabla1[[#This Row],[Sueldo a Recibir ]]-Tabla1[[#This Row],[Limite Inferior ]]</f>
        <v>439.94000000000005</v>
      </c>
      <c r="I13" s="17">
        <v>0.10879999999999999</v>
      </c>
      <c r="J13" s="18">
        <f>Tabla1[[#This Row],[Excedente s/limite Inferior ]]*Tabla1[[#This Row],[% Sobre Excedente]]</f>
        <v>47.865472000000004</v>
      </c>
      <c r="K13" s="17">
        <v>183.45</v>
      </c>
      <c r="L13" s="19">
        <f>Tabla1[[#This Row],[Impuesto Marginal]]+Tabla1[[#This Row],[Cuota Fija ]]</f>
        <v>231.315472</v>
      </c>
      <c r="M13" s="17">
        <v>107.4</v>
      </c>
      <c r="N13" s="15">
        <f>Tabla1[[#This Row],[Impuesto ]]-Tabla1[[#This Row],[Subsidio Correspondiente]]</f>
        <v>123.91547199999999</v>
      </c>
      <c r="O13" s="15"/>
      <c r="P13" s="21">
        <f>Tabla1[[#This Row],[Sueldo a Recibir ]]+Tabla1[[#This Row],[Ayuda para Despensa ]]-Tabla1[[#This Row],[ISR Neto]]</f>
        <v>3618.5995280000002</v>
      </c>
    </row>
    <row r="14" spans="1:16" ht="22.5" customHeight="1">
      <c r="A14" s="12" t="s">
        <v>35</v>
      </c>
      <c r="B14" s="23" t="s">
        <v>36</v>
      </c>
      <c r="C14" s="14">
        <v>15</v>
      </c>
      <c r="D14" s="15">
        <v>39.74</v>
      </c>
      <c r="E14" s="15">
        <f>Tabla1[[#This Row],[Salario Diario]]*Tabla1[[#This Row],[Días Laborados]]</f>
        <v>596.1</v>
      </c>
      <c r="F14" s="15">
        <f>Tabla1[[#This Row],[Sueldo a Recibir ]]*0.05</f>
        <v>29.805000000000003</v>
      </c>
      <c r="G14" s="16">
        <f>'[1]Tablas ISR Subsidio'!B8</f>
        <v>368.11</v>
      </c>
      <c r="H14" s="17">
        <f>Tabla1[[#This Row],[Sueldo a Recibir ]]-Tabla1[[#This Row],[Limite Inferior ]]</f>
        <v>227.99</v>
      </c>
      <c r="I14" s="17">
        <f>'[1]Tablas ISR Subsidio'!E8</f>
        <v>6.4000000000000001E-2</v>
      </c>
      <c r="J14" s="18">
        <f>Tabla1[[#This Row],[Excedente s/limite Inferior ]]*Tabla1[[#This Row],[% Sobre Excedente]]</f>
        <v>14.591360000000002</v>
      </c>
      <c r="K14" s="17">
        <f>'[1]Tablas ISR Subsidio'!D8</f>
        <v>7.05</v>
      </c>
      <c r="L14" s="19">
        <f>Tabla1[[#This Row],[Impuesto Marginal]]+Tabla1[[#This Row],[Cuota Fija ]]</f>
        <v>21.641360000000002</v>
      </c>
      <c r="M14" s="17">
        <f>'[1]Tablas ISR Subsidio'!J7</f>
        <v>200.85</v>
      </c>
      <c r="N14" s="15">
        <v>0</v>
      </c>
      <c r="O14" s="15">
        <f>Tabla1[[#This Row],[Subsidio Correspondiente]]-Tabla1[[#This Row],[Impuesto ]]</f>
        <v>179.20864</v>
      </c>
      <c r="P14" s="21">
        <f>Tabla1[[#This Row],[Sueldo a Recibir ]]+Tabla1[[#This Row],[Ayuda para Despensa ]]+Tabla1[[#This Row],[Subsidio al Empleo]]</f>
        <v>805.11364000000003</v>
      </c>
    </row>
    <row r="15" spans="1:16" ht="18" customHeight="1">
      <c r="A15" s="24"/>
      <c r="B15" s="25"/>
      <c r="D15" s="26"/>
      <c r="E15" s="27"/>
      <c r="G15" s="28"/>
      <c r="N15" s="26"/>
      <c r="O15" s="27"/>
      <c r="P15" s="29">
        <f>SUBTOTAL(109,Tabla1[TOTAL])</f>
        <v>23312.694503999999</v>
      </c>
    </row>
    <row r="19" spans="1:16">
      <c r="B19" t="s">
        <v>37</v>
      </c>
      <c r="I19" t="s">
        <v>38</v>
      </c>
    </row>
    <row r="20" spans="1:16" ht="15" customHeight="1">
      <c r="B20" s="55" t="s">
        <v>39</v>
      </c>
      <c r="C20" s="55"/>
      <c r="D20" s="55"/>
      <c r="E20" s="55"/>
      <c r="F20" s="55"/>
      <c r="G20" s="30"/>
      <c r="H20" s="57" t="s">
        <v>40</v>
      </c>
      <c r="I20" s="57"/>
      <c r="J20" s="57"/>
      <c r="K20" s="57"/>
      <c r="L20" s="57"/>
      <c r="M20" s="57"/>
      <c r="N20" s="57"/>
      <c r="O20" s="57"/>
      <c r="P20" s="57"/>
    </row>
    <row r="21" spans="1:16">
      <c r="B21" s="55" t="s">
        <v>41</v>
      </c>
      <c r="C21" s="55"/>
      <c r="D21" s="55"/>
      <c r="E21" s="55"/>
      <c r="F21" s="55"/>
      <c r="G21" s="30"/>
      <c r="H21" s="30"/>
      <c r="I21" s="55" t="s">
        <v>42</v>
      </c>
      <c r="J21" s="55"/>
      <c r="K21" s="55"/>
      <c r="L21" s="55"/>
      <c r="M21" s="55"/>
      <c r="N21" s="55"/>
      <c r="O21" s="55"/>
    </row>
    <row r="22" spans="1:16">
      <c r="B22" s="31"/>
      <c r="C22" s="31"/>
      <c r="D22" s="31"/>
      <c r="E22" s="31"/>
      <c r="F22" s="31"/>
      <c r="G22" s="30"/>
      <c r="H22" s="30"/>
      <c r="I22" s="31"/>
      <c r="J22" s="31"/>
      <c r="K22" s="31"/>
      <c r="L22" s="31"/>
      <c r="M22" s="31"/>
      <c r="N22" s="31"/>
      <c r="O22" s="31"/>
    </row>
    <row r="23" spans="1:16">
      <c r="B23" s="53"/>
      <c r="C23" s="53"/>
      <c r="D23" s="53"/>
      <c r="E23" s="53"/>
      <c r="F23" s="53"/>
      <c r="G23" s="30"/>
      <c r="H23" s="30"/>
      <c r="I23" s="53"/>
      <c r="J23" s="53"/>
      <c r="K23" s="53"/>
      <c r="L23" s="53"/>
      <c r="M23" s="53"/>
      <c r="N23" s="53"/>
      <c r="O23" s="53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8" spans="1:16">
      <c r="B28" s="31"/>
      <c r="C28" s="31"/>
      <c r="D28" s="31"/>
      <c r="E28" s="31"/>
      <c r="F28" s="31"/>
      <c r="G28" s="30"/>
      <c r="H28" s="30"/>
      <c r="I28" s="31"/>
      <c r="J28" s="31"/>
      <c r="K28" s="31"/>
      <c r="L28" s="31"/>
      <c r="M28" s="31"/>
      <c r="N28" s="31"/>
      <c r="O28" s="31"/>
    </row>
    <row r="30" spans="1:16" ht="18.7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58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6" t="s">
        <v>2</v>
      </c>
      <c r="L31" s="56"/>
      <c r="M31" s="56"/>
      <c r="N31" s="56"/>
      <c r="O31" s="56"/>
    </row>
    <row r="32" spans="1:16">
      <c r="A32" s="3" t="s">
        <v>49</v>
      </c>
    </row>
    <row r="33" spans="1:16">
      <c r="G33" s="4" t="s">
        <v>3</v>
      </c>
      <c r="H33" s="4" t="s">
        <v>4</v>
      </c>
      <c r="I33" s="4" t="s">
        <v>5</v>
      </c>
      <c r="J33" s="4" t="s">
        <v>4</v>
      </c>
      <c r="K33" s="4" t="s">
        <v>6</v>
      </c>
      <c r="L33" s="4" t="s">
        <v>4</v>
      </c>
    </row>
    <row r="34" spans="1:16" ht="49.5">
      <c r="A34" s="32" t="s">
        <v>7</v>
      </c>
      <c r="B34" s="33" t="s">
        <v>8</v>
      </c>
      <c r="C34" s="34" t="s">
        <v>9</v>
      </c>
      <c r="D34" s="35" t="s">
        <v>10</v>
      </c>
      <c r="E34" s="34" t="s">
        <v>11</v>
      </c>
      <c r="F34" s="34" t="s">
        <v>12</v>
      </c>
      <c r="G34" s="36" t="s">
        <v>13</v>
      </c>
      <c r="H34" s="34" t="s">
        <v>14</v>
      </c>
      <c r="I34" s="34" t="s">
        <v>15</v>
      </c>
      <c r="J34" s="34" t="s">
        <v>16</v>
      </c>
      <c r="K34" s="34" t="s">
        <v>17</v>
      </c>
      <c r="L34" s="34" t="s">
        <v>18</v>
      </c>
      <c r="M34" s="37" t="s">
        <v>19</v>
      </c>
      <c r="N34" s="38" t="s">
        <v>20</v>
      </c>
      <c r="O34" s="37" t="s">
        <v>21</v>
      </c>
      <c r="P34" s="33" t="s">
        <v>22</v>
      </c>
    </row>
    <row r="35" spans="1:16" ht="22.5">
      <c r="A35" s="12" t="s">
        <v>44</v>
      </c>
      <c r="B35" s="13" t="s">
        <v>45</v>
      </c>
      <c r="C35" s="14">
        <v>15</v>
      </c>
      <c r="D35" s="15">
        <v>89.85</v>
      </c>
      <c r="E35" s="15">
        <f>D35*C35</f>
        <v>1347.75</v>
      </c>
      <c r="F35" s="15">
        <f>E35*0.05</f>
        <v>67.387500000000003</v>
      </c>
      <c r="G35" s="16">
        <f>'[1]Tablas ISR Subsidio'!B8</f>
        <v>368.11</v>
      </c>
      <c r="H35" s="39">
        <f>E35-G35</f>
        <v>979.64</v>
      </c>
      <c r="I35" s="40">
        <f>'[1]Tablas ISR Subsidio'!E8</f>
        <v>6.4000000000000001E-2</v>
      </c>
      <c r="J35" s="18">
        <f>H35*I35</f>
        <v>62.696959999999997</v>
      </c>
      <c r="K35" s="17">
        <f>'[1]Tablas ISR Subsidio'!D8</f>
        <v>7.05</v>
      </c>
      <c r="L35" s="19">
        <f>J35+K35</f>
        <v>69.746960000000001</v>
      </c>
      <c r="M35" s="17">
        <f>'[1]Tablas ISR Subsidio'!J9</f>
        <v>200.7</v>
      </c>
      <c r="N35" s="15">
        <v>0</v>
      </c>
      <c r="O35" s="15">
        <f>M35-L35</f>
        <v>130.95303999999999</v>
      </c>
      <c r="P35" s="21">
        <f>E35+F35+O35</f>
        <v>1546.0905400000001</v>
      </c>
    </row>
    <row r="36" spans="1:16" ht="22.5">
      <c r="A36" s="41" t="s">
        <v>46</v>
      </c>
      <c r="B36" s="42" t="s">
        <v>45</v>
      </c>
      <c r="C36" s="43">
        <v>15</v>
      </c>
      <c r="D36" s="44">
        <v>89.85</v>
      </c>
      <c r="E36" s="44">
        <f>D36*C36</f>
        <v>1347.75</v>
      </c>
      <c r="F36" s="44">
        <f>E36*0.05</f>
        <v>67.387500000000003</v>
      </c>
      <c r="G36" s="45">
        <f>'[1]Tablas ISR Subsidio'!B8</f>
        <v>368.11</v>
      </c>
      <c r="H36" s="46">
        <f>E36-G36</f>
        <v>979.64</v>
      </c>
      <c r="I36" s="47">
        <f>'[1]Tablas ISR Subsidio'!E8</f>
        <v>6.4000000000000001E-2</v>
      </c>
      <c r="J36" s="48">
        <f>H36*I36</f>
        <v>62.696959999999997</v>
      </c>
      <c r="K36" s="49">
        <f>'[1]Tablas ISR Subsidio'!D8</f>
        <v>7.05</v>
      </c>
      <c r="L36" s="50">
        <f>J36+K36</f>
        <v>69.746960000000001</v>
      </c>
      <c r="M36" s="49">
        <f>'[1]Tablas ISR Subsidio'!J9</f>
        <v>200.7</v>
      </c>
      <c r="N36" s="44">
        <v>0</v>
      </c>
      <c r="O36" s="44">
        <f>M36-L36</f>
        <v>130.95303999999999</v>
      </c>
      <c r="P36" s="51">
        <f>E36+F36+O36</f>
        <v>1546.0905400000001</v>
      </c>
    </row>
    <row r="37" spans="1:16">
      <c r="E37" s="27"/>
      <c r="F37" s="27"/>
      <c r="O37" s="27">
        <f>SUM(O35:O36)</f>
        <v>261.90607999999997</v>
      </c>
      <c r="P37" s="52">
        <f>SUM(P35:P36)</f>
        <v>3092.1810800000003</v>
      </c>
    </row>
    <row r="40" spans="1:16">
      <c r="B40" s="59" t="s">
        <v>37</v>
      </c>
      <c r="C40" s="59"/>
      <c r="D40" s="59"/>
      <c r="E40" s="59"/>
      <c r="F40" s="59"/>
      <c r="G40" s="59"/>
      <c r="J40" t="s">
        <v>47</v>
      </c>
    </row>
    <row r="41" spans="1:16" ht="15" customHeight="1">
      <c r="B41" s="54" t="s">
        <v>39</v>
      </c>
      <c r="C41" s="54"/>
      <c r="D41" s="54"/>
      <c r="E41" s="54"/>
      <c r="F41" s="54"/>
      <c r="G41" s="54"/>
      <c r="H41" s="30"/>
      <c r="I41" s="30"/>
      <c r="J41" s="60" t="s">
        <v>40</v>
      </c>
      <c r="K41" s="60"/>
      <c r="L41" s="60"/>
      <c r="M41" s="60"/>
      <c r="N41" s="60"/>
      <c r="O41" s="60"/>
      <c r="P41" s="60"/>
    </row>
    <row r="42" spans="1:16">
      <c r="B42" s="54" t="s">
        <v>41</v>
      </c>
      <c r="C42" s="54"/>
      <c r="D42" s="54"/>
      <c r="E42" s="54"/>
      <c r="F42" s="54"/>
      <c r="G42" s="54"/>
      <c r="H42" s="30"/>
      <c r="I42" s="30"/>
      <c r="J42" s="55" t="s">
        <v>42</v>
      </c>
      <c r="K42" s="55"/>
      <c r="L42" s="55"/>
      <c r="M42" s="55"/>
      <c r="N42" s="55"/>
      <c r="O42" s="55"/>
      <c r="P42" s="55"/>
    </row>
  </sheetData>
  <mergeCells count="13">
    <mergeCell ref="B42:G42"/>
    <mergeCell ref="J42:P42"/>
    <mergeCell ref="A2:J2"/>
    <mergeCell ref="K2:O2"/>
    <mergeCell ref="B20:F20"/>
    <mergeCell ref="H20:P20"/>
    <mergeCell ref="B21:F21"/>
    <mergeCell ref="I21:O21"/>
    <mergeCell ref="A31:J31"/>
    <mergeCell ref="K31:O31"/>
    <mergeCell ref="B40:G40"/>
    <mergeCell ref="B41:G41"/>
    <mergeCell ref="J41:P41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DICIEMBRE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2023-12-11T14:50:15Z</cp:lastPrinted>
  <dcterms:created xsi:type="dcterms:W3CDTF">2023-02-20T17:02:45Z</dcterms:created>
  <dcterms:modified xsi:type="dcterms:W3CDTF">2023-12-13T20:03:33Z</dcterms:modified>
</cp:coreProperties>
</file>